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tijakuduma/FabAcademy2021/kitija-kuduma/"/>
    </mc:Choice>
  </mc:AlternateContent>
  <xr:revisionPtr revIDLastSave="0" documentId="13_ncr:1_{A95CCBC4-CA31-B64B-97CD-0D8BF23D711A}" xr6:coauthVersionLast="47" xr6:coauthVersionMax="47" xr10:uidLastSave="{00000000-0000-0000-0000-000000000000}"/>
  <bookViews>
    <workbookView xWindow="0" yWindow="0" windowWidth="28800" windowHeight="18000" xr2:uid="{48F763D7-75B4-6A4F-8B5D-F6ABE550F19F}"/>
  </bookViews>
  <sheets>
    <sheet name="Sheet1" sheetId="1" r:id="rId1"/>
  </sheets>
  <definedNames>
    <definedName name="_xlnm.Print_Area" localSheetId="0">Sheet1!$A$1:$H$70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E64" i="1"/>
  <c r="E66" i="1"/>
  <c r="E51" i="1"/>
  <c r="E49" i="1"/>
  <c r="C49" i="1"/>
  <c r="E50" i="1"/>
  <c r="E70" i="1"/>
  <c r="E3" i="1"/>
  <c r="C3" i="1"/>
  <c r="C35" i="1"/>
  <c r="E35" i="1" s="1"/>
  <c r="C34" i="1"/>
  <c r="E34" i="1" s="1"/>
  <c r="E36" i="1"/>
  <c r="C38" i="1"/>
  <c r="E38" i="1" s="1"/>
  <c r="C39" i="1"/>
  <c r="E39" i="1" s="1"/>
  <c r="E11" i="1"/>
  <c r="C10" i="1"/>
  <c r="C20" i="1"/>
  <c r="E20" i="1" s="1"/>
  <c r="D27" i="1"/>
  <c r="B27" i="1"/>
  <c r="B9" i="1"/>
  <c r="B8" i="1"/>
  <c r="C17" i="1"/>
  <c r="E17" i="1" s="1"/>
  <c r="E12" i="1"/>
  <c r="B15" i="1"/>
  <c r="B14" i="1"/>
  <c r="B13" i="1"/>
  <c r="B12" i="1"/>
  <c r="C8" i="1"/>
  <c r="E57" i="1"/>
  <c r="E59" i="1"/>
  <c r="E58" i="1"/>
  <c r="E63" i="1"/>
  <c r="C53" i="1"/>
  <c r="E53" i="1" s="1"/>
  <c r="C52" i="1"/>
  <c r="E52" i="1" s="1"/>
  <c r="E30" i="1"/>
  <c r="E29" i="1"/>
  <c r="C24" i="1"/>
  <c r="E24" i="1" s="1"/>
  <c r="E19" i="1"/>
  <c r="E18" i="1"/>
  <c r="E26" i="1"/>
  <c r="E7" i="1"/>
  <c r="E5" i="1"/>
  <c r="E45" i="1"/>
  <c r="E44" i="1"/>
  <c r="D26" i="1"/>
  <c r="B28" i="1"/>
  <c r="E28" i="1" s="1"/>
  <c r="A27" i="1"/>
  <c r="G26" i="1"/>
  <c r="F25" i="1"/>
  <c r="D25" i="1"/>
  <c r="C25" i="1"/>
  <c r="E25" i="1" s="1"/>
  <c r="B10" i="1"/>
  <c r="E10" i="1" s="1"/>
  <c r="E4" i="1"/>
  <c r="E6" i="1"/>
  <c r="E9" i="1" l="1"/>
  <c r="E8" i="1"/>
</calcChain>
</file>

<file path=xl/sharedStrings.xml><?xml version="1.0" encoding="utf-8"?>
<sst xmlns="http://schemas.openxmlformats.org/spreadsheetml/2006/main" count="252" uniqueCount="124">
  <si>
    <t>COMPONENT</t>
  </si>
  <si>
    <t>QUANTITY</t>
  </si>
  <si>
    <t>UNIT COST</t>
  </si>
  <si>
    <t>TOTAL COST</t>
  </si>
  <si>
    <t>Microcontroller ATtiny 3216</t>
  </si>
  <si>
    <t>Digi-Key</t>
  </si>
  <si>
    <t>VENDORS</t>
  </si>
  <si>
    <t>DATASHEET</t>
  </si>
  <si>
    <t>ATtiny3216</t>
  </si>
  <si>
    <t>1K resistor</t>
  </si>
  <si>
    <t>$</t>
  </si>
  <si>
    <t>1 µF capacitor</t>
  </si>
  <si>
    <t>LED (blue color)</t>
  </si>
  <si>
    <t>LED (red color)</t>
  </si>
  <si>
    <t xml:space="preserve">2.54mm Pitch Horizontal 1x02 Connector Headers (for UPDI) </t>
  </si>
  <si>
    <t xml:space="preserve">2.54mm Pitch Horizontal 1x06 Connector Headers (for FTDI) </t>
  </si>
  <si>
    <t xml:space="preserve">2.54mm Pitch Vertical 1x03 Connector Headers, D = 1 mm (for ESC) </t>
  </si>
  <si>
    <t xml:space="preserve">2.54mm Pitch Vertical 1x06 Connector Headers, D = 1.4 mm (for sensor) </t>
  </si>
  <si>
    <t xml:space="preserve">2.54mm Pitch Vertical 1x04 Connector Headers, D = 1.4 mm (for sensor) </t>
  </si>
  <si>
    <t>2.54mm Pitch Vertical 1x07 Connector Headers, D = 1.4 mm (for receiver)</t>
  </si>
  <si>
    <t>3.5mm Pitch Screw Horizontal 1x02 Terminal</t>
  </si>
  <si>
    <t>5mm Pitch Screw Horizontal 1x02 Terminal</t>
  </si>
  <si>
    <t>Regulator Linear, 1A</t>
  </si>
  <si>
    <t>NOTES</t>
  </si>
  <si>
    <t>3mm connecting screws nuts</t>
  </si>
  <si>
    <t>BATTERIES PART</t>
  </si>
  <si>
    <t>Compatible batteries holder (18650)</t>
  </si>
  <si>
    <t>Batteries holder</t>
  </si>
  <si>
    <t>REMOTE CONTOLLER PART</t>
  </si>
  <si>
    <t>Remote contoller Flysky FS-IA6</t>
  </si>
  <si>
    <t>Manual</t>
  </si>
  <si>
    <t>Compatible Receiver FS-IA6</t>
  </si>
  <si>
    <t>€</t>
  </si>
  <si>
    <t>Banggood</t>
  </si>
  <si>
    <t>MOVEMENT PART</t>
  </si>
  <si>
    <t>ON/OFF switch</t>
  </si>
  <si>
    <t>Suitable only as a temporary option, in future - should be integrated into PCB</t>
  </si>
  <si>
    <t>ADDITIONAL PURCHASED (future perspective)</t>
  </si>
  <si>
    <t>3D PRINTING PART</t>
  </si>
  <si>
    <t>Connectors (need to separate both PCBs and the screws do not touch the copper plate) by PLA filament</t>
  </si>
  <si>
    <t>Landing gears by flexible resin in SLA technology</t>
  </si>
  <si>
    <t>Vertical Connection lines by PLA filament</t>
  </si>
  <si>
    <t>Heavy duty strong tape (to ensure that the batteries do not move)</t>
  </si>
  <si>
    <t>-</t>
  </si>
  <si>
    <t>FRAME PART</t>
  </si>
  <si>
    <t>Accelerometer, Gyroscope Sensor LSM6DSOX by Adafruit</t>
  </si>
  <si>
    <t>Wire Connectors</t>
  </si>
  <si>
    <t>FLIGHT CONTROLLER PCB COMPONENTS</t>
  </si>
  <si>
    <t>POWER SUPPLY PCB COMPONENTS</t>
  </si>
  <si>
    <t>Plastic lock straps</t>
  </si>
  <si>
    <t>CURRENCY</t>
  </si>
  <si>
    <t>Capacitor</t>
  </si>
  <si>
    <t>Digi-Key 
No. 445-1423-1-ND</t>
  </si>
  <si>
    <t>Digi-Key
No. 311-1.00KFRCT-ND</t>
  </si>
  <si>
    <t>Resistor</t>
  </si>
  <si>
    <t>Digi-Key
No. 160-1889-1-ND</t>
  </si>
  <si>
    <t xml:space="preserve">LED </t>
  </si>
  <si>
    <t>Digi-Key
No. 160-1167-1-ND</t>
  </si>
  <si>
    <t>Digi-Key
S1011EC-40-ND</t>
  </si>
  <si>
    <t>Vertical Connector Headers</t>
  </si>
  <si>
    <t>3mm, 40mm high connecting screws</t>
  </si>
  <si>
    <t>failed to find out</t>
  </si>
  <si>
    <t>Digi-Key
No. H762-ND</t>
  </si>
  <si>
    <t>Digi-Key
No. 1528-4480-ND</t>
  </si>
  <si>
    <t>Accel + Gyro module</t>
  </si>
  <si>
    <t>Digi-Key
No. 3M157821-50-ND</t>
  </si>
  <si>
    <t>Wires</t>
  </si>
  <si>
    <t>Digi-Key
No. A30818-ND</t>
  </si>
  <si>
    <t>Link</t>
  </si>
  <si>
    <t>The set includes 25 pcs, total cost - 40$</t>
  </si>
  <si>
    <t>Bantam Tools</t>
  </si>
  <si>
    <t xml:space="preserve"> 4" x 5" (127x101mm) Single side copper clad (FR1)</t>
  </si>
  <si>
    <t>4"x5" (127x101mm) Double side copper clad (FR1)</t>
  </si>
  <si>
    <t>Digi-Key
No. 609-4725-ND</t>
  </si>
  <si>
    <t>3.5 mm screw terminal</t>
  </si>
  <si>
    <t>Digi-Key
No. 732-10955-ND</t>
  </si>
  <si>
    <t>5 mm screw terminal</t>
  </si>
  <si>
    <t>Digi-Key
No. NCP1117ST50T3G SOT223</t>
  </si>
  <si>
    <t>Regulator Linear</t>
  </si>
  <si>
    <t>Opal 
No. ACZ256</t>
  </si>
  <si>
    <t>2.5 mm connecting nylon screws (black color)</t>
  </si>
  <si>
    <t>2.5 mm connecting nylon screws nuts (black color)</t>
  </si>
  <si>
    <t>Adafruit
No. 4685</t>
  </si>
  <si>
    <t>Digi-Key
No. H767-ND</t>
  </si>
  <si>
    <t>flat screw nuts to fix propellers</t>
  </si>
  <si>
    <t>Digi-Key
No. 	2162-AL-04-18-30-C-ND</t>
  </si>
  <si>
    <t>Koskisen</t>
  </si>
  <si>
    <t>3mm 900x600mm koskiply plywood</t>
  </si>
  <si>
    <t>Costs are calculated according to Aalto Fablab pricing</t>
  </si>
  <si>
    <t>Quantity - ml, Costs are calculated according to Aalto Fablab pricing</t>
  </si>
  <si>
    <t>Quantity - g, Costs are calculated according to Aalto Fablab pricing</t>
  </si>
  <si>
    <t>Aalto FabLab material price list</t>
  </si>
  <si>
    <t>3Dk Berlin</t>
  </si>
  <si>
    <t>maker3D.fi</t>
  </si>
  <si>
    <t>Digi-Key
ATTINY3216-SNR</t>
  </si>
  <si>
    <t>Digi-Key
S1133E-30-ND</t>
  </si>
  <si>
    <t>The set includes 30 pcs, so the cost is calculated once</t>
  </si>
  <si>
    <t>The set includes 40 pcs, so the cost is calculated once, but I need two set</t>
  </si>
  <si>
    <t>calculated above</t>
  </si>
  <si>
    <t>6 Wires, ~0,1 m</t>
  </si>
  <si>
    <t>TOTAL:</t>
  </si>
  <si>
    <t>CONVERT FROM $ TO € (14.06.2021)</t>
  </si>
  <si>
    <t>Amazon</t>
  </si>
  <si>
    <t>reichelt.de</t>
  </si>
  <si>
    <t>Rivets, outside = 0.8 mm, inner = 0.6 mm</t>
  </si>
  <si>
    <t>Rivets, Outside = 1.4 mm, inner = 1 mm</t>
  </si>
  <si>
    <t>Pro-akku</t>
  </si>
  <si>
    <t>18650 Li-ion Battery, 3.7V, 3000mAh 20A</t>
  </si>
  <si>
    <t>Compatible batteries charger</t>
  </si>
  <si>
    <t>As it is also used for other projects and is not limited to my project, this part is not included in the total cost</t>
  </si>
  <si>
    <t>Kevra.fi</t>
  </si>
  <si>
    <t xml:space="preserve">250x600mm, 2mm Carbon fiber sheet </t>
  </si>
  <si>
    <t>4 pcs Brushless motors</t>
  </si>
  <si>
    <t>4 pcs Electronic speed controller (ESC), 35A, Makerfire BLHeli-32 set</t>
  </si>
  <si>
    <t>4 pcs Propellers Kit (with 2 spare sets), in total 12</t>
  </si>
  <si>
    <t>Not included in the total cost</t>
  </si>
  <si>
    <t>The set includes 30 pcs, so the cost is calculated once, total cost - 3,98€</t>
  </si>
  <si>
    <t>The set includes 1000 pcs, total cost - 20,80€</t>
  </si>
  <si>
    <t>The set includes 100 pcs, total cost - 4,27€</t>
  </si>
  <si>
    <t>The set includes 15,24 m, total cost - 12,86€</t>
  </si>
  <si>
    <t>The set includes 25 pcs, total cost - 35$</t>
  </si>
  <si>
    <t>The set includes 420 pieces, total cost - 16,95$</t>
  </si>
  <si>
    <t>The set includes 100 pieces, total cost - 4$</t>
  </si>
  <si>
    <t>The set includes 100 pieces, total cost - 1,89€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</si>
</sst>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u/>
      <sz val="12"/>
      <color theme="1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 (Body)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</font>
    <font>
      <u/>
      <sz val="12"/>
      <color theme="1"/>
      <name val="Calibri"/>
      <family val="2"/>
      <scheme val="minor"/>
    </font>
    <font>
      <sz val="12"/>
      <color theme="0" tint="-4.9989318521683403E-2"/>
      <name val="Arial"/>
      <family val="2"/>
    </font>
    <font>
      <sz val="12"/>
      <color theme="0" tint="-4.9989318521683403E-2"/>
      <name val="Calibri"/>
      <family val="2"/>
      <scheme val="minor"/>
    </font>
    <font>
      <i/>
      <sz val="12"/>
      <color theme="0" tint="-4.9989318521683403E-2"/>
      <name val="Calibri"/>
      <family val="2"/>
      <scheme val="minor"/>
    </font>
    <font>
      <sz val="12"/>
      <color theme="0" tint="-4.9989318521683403E-2"/>
      <name val="Calibri"/>
      <family val="2"/>
    </font>
    <font>
      <sz val="14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6"/>
      <color theme="0" tint="-4.9989318521683403E-2"/>
      <name val="Calibri"/>
      <family val="2"/>
      <scheme val="minor"/>
    </font>
    <font>
      <b/>
      <sz val="16"/>
      <color theme="0" tint="-4.9989318521683403E-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 wrapText="1"/>
    </xf>
    <xf numFmtId="2" fontId="11" fillId="4" borderId="0" xfId="0" applyNumberFormat="1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 wrapText="1"/>
    </xf>
    <xf numFmtId="0" fontId="0" fillId="0" borderId="0" xfId="0" applyFont="1"/>
    <xf numFmtId="2" fontId="14" fillId="4" borderId="0" xfId="0" applyNumberFormat="1" applyFont="1" applyFill="1" applyBorder="1" applyAlignment="1">
      <alignment horizontal="center" vertical="center"/>
    </xf>
    <xf numFmtId="2" fontId="15" fillId="4" borderId="0" xfId="0" applyNumberFormat="1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4" xfId="1" applyFill="1" applyBorder="1" applyAlignment="1">
      <alignment horizontal="center" vertical="center"/>
    </xf>
    <xf numFmtId="0" fontId="3" fillId="0" borderId="5" xfId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9" xfId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2" fontId="0" fillId="0" borderId="4" xfId="0" applyNumberFormat="1" applyFont="1" applyFill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yageo.com/upload/media/product/productsearch/datasheet/rchip/PYu-RC_Group_51_RoHS_L_11.pdf" TargetMode="External"/><Relationship Id="rId18" Type="http://schemas.openxmlformats.org/officeDocument/2006/relationships/hyperlink" Target="https://fablab.aalto.fi/img/uploads/Materialprices.pdf" TargetMode="External"/><Relationship Id="rId26" Type="http://schemas.openxmlformats.org/officeDocument/2006/relationships/hyperlink" Target="https://www.onninen.fi/en/opal-switch-lighting-accessories-black-opal/p/ACZ256" TargetMode="External"/><Relationship Id="rId3" Type="http://schemas.openxmlformats.org/officeDocument/2006/relationships/hyperlink" Target="https://product.tdk.com/en/system/files?file=dam/doc/product/capacitor/ceramic/mlcc/catalog/mlcc_commercial_general_en.pdf" TargetMode="External"/><Relationship Id="rId21" Type="http://schemas.openxmlformats.org/officeDocument/2006/relationships/hyperlink" Target="https://www.digikey.be/products/en?keywords=%20S1133E-30-ND" TargetMode="External"/><Relationship Id="rId7" Type="http://schemas.openxmlformats.org/officeDocument/2006/relationships/hyperlink" Target="https://media.digikey.com/PDF/Data%20Sheets/Sullins%20PDFs/xRxCzzzSxxN-RC_ST_11635-B.pdf" TargetMode="External"/><Relationship Id="rId12" Type="http://schemas.openxmlformats.org/officeDocument/2006/relationships/hyperlink" Target="https://www.bantamtools.com/miscellaneous/printed-circuit-board-blanks" TargetMode="External"/><Relationship Id="rId17" Type="http://schemas.openxmlformats.org/officeDocument/2006/relationships/hyperlink" Target="https://www.digikey.fi/product-detail/en/advanced-cable-ties,-inc/AL-04-18-30-C/2162-AL-04-18-30-C-ND/10380699?utm_adgroup=Cable%20Ties%20and%20Cable%20Lacing&amp;utm_source=google&amp;utm_medium=cpc&amp;utm_campaign=Shopping_Product_Cables%2C%20Wires%20-%20Management&amp;utm_term=&amp;productid=10380699&amp;gclid=CjwKCAjw_JuGBhBkEiwA1xmbRZ3ZVfvGL7HHwUEGZVwkin-7dbyQt8D40otlEHOPk0V2ghrZrg8-NhoChzgQAvD_BwE" TargetMode="External"/><Relationship Id="rId25" Type="http://schemas.openxmlformats.org/officeDocument/2006/relationships/hyperlink" Target="https://www.adafruit.com/product/4685" TargetMode="External"/><Relationship Id="rId33" Type="http://schemas.openxmlformats.org/officeDocument/2006/relationships/hyperlink" Target="https://www.amazon.com/iFlight-Nazgul-Tri-Blade-Propeller-Quadcopter/dp/B07W4JZBHW/ref=sr_1_1?dchild=1&amp;keywords=12pcs+dalprop+props+blades&amp;qid=1623666808&amp;sr=8-1" TargetMode="External"/><Relationship Id="rId2" Type="http://schemas.openxmlformats.org/officeDocument/2006/relationships/hyperlink" Target="https://static1.squarespace.com/static/5bc852d6b9144934c40d499c/t/5c0787e10e2e721a7f17c998/1543997593953/FS-i6+User+manual+20160819.pdf" TargetMode="External"/><Relationship Id="rId16" Type="http://schemas.openxmlformats.org/officeDocument/2006/relationships/hyperlink" Target="https://www.digikey.com/en/products/detail/b-f-fastener-supply/MFWZ-003/274978" TargetMode="External"/><Relationship Id="rId20" Type="http://schemas.openxmlformats.org/officeDocument/2006/relationships/hyperlink" Target="https://fablab.aalto.fi/img/uploads/Materialprices.pdf" TargetMode="External"/><Relationship Id="rId29" Type="http://schemas.openxmlformats.org/officeDocument/2006/relationships/hyperlink" Target="https://proakku.fi/tuote/efest-lush-q8-kahdeksan-akun-alylaturi/" TargetMode="External"/><Relationship Id="rId1" Type="http://schemas.openxmlformats.org/officeDocument/2006/relationships/hyperlink" Target="http://ww1.microchip.com/downloads/en/DeviceDoc/ATtiny3216-17-DataSheet-DS40002205A.pdf" TargetMode="External"/><Relationship Id="rId6" Type="http://schemas.openxmlformats.org/officeDocument/2006/relationships/hyperlink" Target="https://optoelectronics.liteon.com/upload/download/DS-22-98-0002/LTST-C150CKT.pdf" TargetMode="External"/><Relationship Id="rId11" Type="http://schemas.openxmlformats.org/officeDocument/2006/relationships/hyperlink" Target="https://www.digikey.com/en/products/detail/b-f-fastener-supply/MHNZ-003/274973?s=N4IgTCBcDaIBIHYBsYC0A5AIiAugXyA" TargetMode="External"/><Relationship Id="rId24" Type="http://schemas.openxmlformats.org/officeDocument/2006/relationships/hyperlink" Target="https://www.reichelt.de/hohlnieten-fuer-bel-favorit-0-6-mm-nieten-0-6mm-p33804.html?&amp;trstct=pos_0&amp;nbc=1" TargetMode="External"/><Relationship Id="rId32" Type="http://schemas.openxmlformats.org/officeDocument/2006/relationships/hyperlink" Target="https://www.amazon.com/Crazepony-DX2205-2300KV-Brushless-Quadcopter/dp/B07B4738T9/ref=pd_bxgy_img_2/141-3400390-1820150?_encoding=UTF8&amp;pd_rd_i=B07B4738T9&amp;pd_rd_r=864fce13-788a-4425-8070-9e45c6d318cc&amp;pd_rd_w=o9vPH&amp;pd_rd_wg=CgeIm&amp;pf_rd_p=fd3ebcd0-c1a2-44cf-aba2-bbf4810b3732&amp;pf_rd_r=B67D52MG8XDQY8KNV4BZ&amp;psc=1&amp;refRID=B67D52MG8XDQY8KNV4BZ" TargetMode="External"/><Relationship Id="rId5" Type="http://schemas.openxmlformats.org/officeDocument/2006/relationships/hyperlink" Target="https://media.digikey.com/pdf/Data%20Sheets/Lite-On%20PDFs/LTST-C230TBKT.pdf" TargetMode="External"/><Relationship Id="rId15" Type="http://schemas.openxmlformats.org/officeDocument/2006/relationships/hyperlink" Target="https://www.onsemi.com/pdf/datasheet/ncp1117-d.pdf" TargetMode="External"/><Relationship Id="rId23" Type="http://schemas.openxmlformats.org/officeDocument/2006/relationships/hyperlink" Target="https://www.digikey.be/products/en?keywords=%20S1133E-30-ND" TargetMode="External"/><Relationship Id="rId28" Type="http://schemas.openxmlformats.org/officeDocument/2006/relationships/hyperlink" Target="https://proakku.fi/tuote/18650-akku-samsung-inr18650-30q-3000mah-20a/" TargetMode="External"/><Relationship Id="rId10" Type="http://schemas.openxmlformats.org/officeDocument/2006/relationships/hyperlink" Target="https://www.digikey.fi/products/fi?keywords=a30818-ND" TargetMode="External"/><Relationship Id="rId19" Type="http://schemas.openxmlformats.org/officeDocument/2006/relationships/hyperlink" Target="https://fablab.aalto.fi/img/uploads/Materialprices.pdf" TargetMode="External"/><Relationship Id="rId31" Type="http://schemas.openxmlformats.org/officeDocument/2006/relationships/hyperlink" Target="https://www.amazon.sg/Makerfire-Electronic-Controller-Multicopter-Quadcopter/dp/B082VFH48H" TargetMode="External"/><Relationship Id="rId4" Type="http://schemas.openxmlformats.org/officeDocument/2006/relationships/hyperlink" Target="https://www.yageo.com/upload/media/product/productsearch/datasheet/rchip/PYu-RC_Group_51_RoHS_L_11.pdf" TargetMode="External"/><Relationship Id="rId9" Type="http://schemas.openxmlformats.org/officeDocument/2006/relationships/hyperlink" Target="https://multimedia.3m.com/mws/media/22052O/3mtm-round-conductor-flat-cable-050in-3365-series-ts0080.pdf" TargetMode="External"/><Relationship Id="rId14" Type="http://schemas.openxmlformats.org/officeDocument/2006/relationships/hyperlink" Target="https://www.we-online.de/katalog/datasheet/691137710002.pdf" TargetMode="External"/><Relationship Id="rId22" Type="http://schemas.openxmlformats.org/officeDocument/2006/relationships/hyperlink" Target="https://media.digikey.com/pdf/Data%20Sheets/FCI%20PDFs/20020327_Dwg.pdf" TargetMode="External"/><Relationship Id="rId27" Type="http://schemas.openxmlformats.org/officeDocument/2006/relationships/hyperlink" Target="https://media.digikey.com/pdf/Data%20Sheets/Seeed%20Technology/106990288_Web.pdf" TargetMode="External"/><Relationship Id="rId30" Type="http://schemas.openxmlformats.org/officeDocument/2006/relationships/hyperlink" Target="https://kevra.fi/" TargetMode="External"/><Relationship Id="rId8" Type="http://schemas.openxmlformats.org/officeDocument/2006/relationships/hyperlink" Target="https://media.digikey.com/pdf/Data%20Sheets/Adafruit%20PDFs/4480_Web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763D2-7E0C-CF45-A3B9-19C4E1D6EEDC}">
  <sheetPr>
    <pageSetUpPr fitToPage="1"/>
  </sheetPr>
  <dimension ref="A1:H71"/>
  <sheetViews>
    <sheetView tabSelected="1" zoomScaleNormal="100" zoomScaleSheetLayoutView="56" workbookViewId="0">
      <selection activeCell="I7" sqref="I7"/>
    </sheetView>
  </sheetViews>
  <sheetFormatPr baseColWidth="10" defaultRowHeight="16" x14ac:dyDescent="0.2"/>
  <cols>
    <col min="1" max="1" width="41.5" customWidth="1"/>
    <col min="2" max="2" width="18.5" customWidth="1"/>
    <col min="3" max="3" width="14.83203125" customWidth="1"/>
    <col min="4" max="4" width="18.33203125" customWidth="1"/>
    <col min="5" max="5" width="15.1640625" customWidth="1"/>
    <col min="6" max="6" width="26.6640625" customWidth="1"/>
    <col min="7" max="7" width="25.1640625" customWidth="1"/>
    <col min="8" max="8" width="28" customWidth="1"/>
  </cols>
  <sheetData>
    <row r="1" spans="1:8" ht="21" x14ac:dyDescent="0.2">
      <c r="A1" s="48" t="s">
        <v>47</v>
      </c>
      <c r="B1" s="49"/>
      <c r="C1" s="49"/>
      <c r="D1" s="49"/>
      <c r="E1" s="49"/>
      <c r="F1" s="49"/>
      <c r="G1" s="49"/>
      <c r="H1" s="15"/>
    </row>
    <row r="2" spans="1:8" ht="17" x14ac:dyDescent="0.2">
      <c r="A2" s="1" t="s">
        <v>0</v>
      </c>
      <c r="B2" s="2" t="s">
        <v>1</v>
      </c>
      <c r="C2" s="2" t="s">
        <v>2</v>
      </c>
      <c r="D2" s="2" t="s">
        <v>50</v>
      </c>
      <c r="E2" s="2" t="s">
        <v>3</v>
      </c>
      <c r="F2" s="2" t="s">
        <v>6</v>
      </c>
      <c r="G2" s="2" t="s">
        <v>7</v>
      </c>
      <c r="H2" s="2" t="s">
        <v>23</v>
      </c>
    </row>
    <row r="3" spans="1:8" ht="34" x14ac:dyDescent="0.2">
      <c r="A3" s="3" t="s">
        <v>72</v>
      </c>
      <c r="B3" s="3">
        <v>1</v>
      </c>
      <c r="C3" s="3">
        <f>40/25</f>
        <v>1.6</v>
      </c>
      <c r="D3" s="3" t="s">
        <v>10</v>
      </c>
      <c r="E3" s="3">
        <f t="shared" ref="E3:E8" si="0">B3*C3</f>
        <v>1.6</v>
      </c>
      <c r="F3" s="3" t="s">
        <v>70</v>
      </c>
      <c r="G3" s="17" t="str">
        <f>HYPERLINK("https://www.bantamtools.com/miscellaneous/printed-circuit-board-blanks", "Link")</f>
        <v>Link</v>
      </c>
      <c r="H3" s="5" t="s">
        <v>69</v>
      </c>
    </row>
    <row r="4" spans="1:8" ht="34" x14ac:dyDescent="0.2">
      <c r="A4" s="3" t="s">
        <v>4</v>
      </c>
      <c r="B4" s="3">
        <v>1</v>
      </c>
      <c r="C4" s="4">
        <v>1.1000000000000001</v>
      </c>
      <c r="D4" s="3" t="s">
        <v>10</v>
      </c>
      <c r="E4" s="4">
        <f t="shared" si="0"/>
        <v>1.1000000000000001</v>
      </c>
      <c r="F4" s="18" t="s">
        <v>94</v>
      </c>
      <c r="G4" s="6" t="s">
        <v>8</v>
      </c>
      <c r="H4" s="6"/>
    </row>
    <row r="5" spans="1:8" ht="34" x14ac:dyDescent="0.2">
      <c r="A5" s="3" t="s">
        <v>11</v>
      </c>
      <c r="B5" s="3">
        <v>1</v>
      </c>
      <c r="C5" s="16">
        <v>0.28000000000000003</v>
      </c>
      <c r="D5" s="3" t="s">
        <v>10</v>
      </c>
      <c r="E5" s="16">
        <f t="shared" si="0"/>
        <v>0.28000000000000003</v>
      </c>
      <c r="F5" s="5" t="s">
        <v>52</v>
      </c>
      <c r="G5" s="17" t="s">
        <v>51</v>
      </c>
      <c r="H5" s="7"/>
    </row>
    <row r="6" spans="1:8" ht="34" x14ac:dyDescent="0.2">
      <c r="A6" s="3" t="s">
        <v>9</v>
      </c>
      <c r="B6" s="3">
        <v>1</v>
      </c>
      <c r="C6" s="4">
        <v>0.1</v>
      </c>
      <c r="D6" s="3" t="s">
        <v>10</v>
      </c>
      <c r="E6" s="4">
        <f t="shared" si="0"/>
        <v>0.1</v>
      </c>
      <c r="F6" s="5" t="s">
        <v>53</v>
      </c>
      <c r="G6" s="17" t="s">
        <v>54</v>
      </c>
      <c r="H6" s="7"/>
    </row>
    <row r="7" spans="1:8" ht="34" x14ac:dyDescent="0.2">
      <c r="A7" s="3" t="s">
        <v>12</v>
      </c>
      <c r="B7" s="3">
        <v>1</v>
      </c>
      <c r="C7" s="22">
        <v>0.3</v>
      </c>
      <c r="D7" s="3" t="s">
        <v>32</v>
      </c>
      <c r="E7" s="22">
        <f t="shared" si="0"/>
        <v>0.3</v>
      </c>
      <c r="F7" s="5" t="s">
        <v>55</v>
      </c>
      <c r="G7" s="17" t="s">
        <v>56</v>
      </c>
      <c r="H7" s="7"/>
    </row>
    <row r="8" spans="1:8" ht="34" x14ac:dyDescent="0.2">
      <c r="A8" s="5" t="s">
        <v>14</v>
      </c>
      <c r="B8" s="3">
        <f>1*2</f>
        <v>2</v>
      </c>
      <c r="C8" s="56">
        <f>3.98/30</f>
        <v>0.13266666666666665</v>
      </c>
      <c r="D8" s="53" t="s">
        <v>32</v>
      </c>
      <c r="E8" s="22">
        <f t="shared" si="0"/>
        <v>0.26533333333333331</v>
      </c>
      <c r="F8" s="39" t="s">
        <v>95</v>
      </c>
      <c r="G8" s="41" t="s">
        <v>68</v>
      </c>
      <c r="H8" s="44" t="s">
        <v>116</v>
      </c>
    </row>
    <row r="9" spans="1:8" ht="34" x14ac:dyDescent="0.2">
      <c r="A9" s="5" t="s">
        <v>15</v>
      </c>
      <c r="B9" s="3">
        <f>1*6</f>
        <v>6</v>
      </c>
      <c r="C9" s="57"/>
      <c r="D9" s="55"/>
      <c r="E9" s="22">
        <f>B9*C8</f>
        <v>0.79599999999999993</v>
      </c>
      <c r="F9" s="40"/>
      <c r="G9" s="42"/>
      <c r="H9" s="44"/>
    </row>
    <row r="10" spans="1:8" ht="49" customHeight="1" x14ac:dyDescent="0.2">
      <c r="A10" s="3" t="s">
        <v>105</v>
      </c>
      <c r="B10" s="3">
        <f>3*7</f>
        <v>21</v>
      </c>
      <c r="C10" s="56">
        <f>20.8/1000</f>
        <v>2.0799999999999999E-2</v>
      </c>
      <c r="D10" s="46" t="s">
        <v>32</v>
      </c>
      <c r="E10" s="22">
        <f>B10*C10</f>
        <v>0.43679999999999997</v>
      </c>
      <c r="F10" s="46" t="s">
        <v>103</v>
      </c>
      <c r="G10" s="41" t="s">
        <v>68</v>
      </c>
      <c r="H10" s="44" t="s">
        <v>117</v>
      </c>
    </row>
    <row r="11" spans="1:8" ht="30" customHeight="1" x14ac:dyDescent="0.2">
      <c r="A11" s="3" t="s">
        <v>104</v>
      </c>
      <c r="B11" s="16">
        <v>11</v>
      </c>
      <c r="C11" s="57"/>
      <c r="D11" s="47"/>
      <c r="E11" s="22">
        <f>B11*C10</f>
        <v>0.2288</v>
      </c>
      <c r="F11" s="47"/>
      <c r="G11" s="42"/>
      <c r="H11" s="44"/>
    </row>
    <row r="12" spans="1:8" ht="34" x14ac:dyDescent="0.2">
      <c r="A12" s="5" t="s">
        <v>16</v>
      </c>
      <c r="B12" s="3">
        <f>4*3</f>
        <v>12</v>
      </c>
      <c r="C12" s="46">
        <v>0.66</v>
      </c>
      <c r="D12" s="53" t="s">
        <v>10</v>
      </c>
      <c r="E12" s="46">
        <f>2*0.66</f>
        <v>1.32</v>
      </c>
      <c r="F12" s="39" t="s">
        <v>58</v>
      </c>
      <c r="G12" s="41" t="s">
        <v>59</v>
      </c>
      <c r="H12" s="39" t="s">
        <v>97</v>
      </c>
    </row>
    <row r="13" spans="1:8" ht="34" x14ac:dyDescent="0.2">
      <c r="A13" s="5" t="s">
        <v>17</v>
      </c>
      <c r="B13" s="3">
        <f>1*6</f>
        <v>6</v>
      </c>
      <c r="C13" s="52"/>
      <c r="D13" s="54"/>
      <c r="E13" s="52"/>
      <c r="F13" s="43"/>
      <c r="G13" s="45"/>
      <c r="H13" s="43"/>
    </row>
    <row r="14" spans="1:8" ht="34" x14ac:dyDescent="0.2">
      <c r="A14" s="5" t="s">
        <v>18</v>
      </c>
      <c r="B14" s="3">
        <f>1*4</f>
        <v>4</v>
      </c>
      <c r="C14" s="52"/>
      <c r="D14" s="54"/>
      <c r="E14" s="52"/>
      <c r="F14" s="43"/>
      <c r="G14" s="45"/>
      <c r="H14" s="43"/>
    </row>
    <row r="15" spans="1:8" ht="34" x14ac:dyDescent="0.2">
      <c r="A15" s="5" t="s">
        <v>19</v>
      </c>
      <c r="B15" s="3">
        <f>3*7</f>
        <v>21</v>
      </c>
      <c r="C15" s="47"/>
      <c r="D15" s="55"/>
      <c r="E15" s="47"/>
      <c r="F15" s="40"/>
      <c r="G15" s="42"/>
      <c r="H15" s="40"/>
    </row>
    <row r="16" spans="1:8" ht="17" x14ac:dyDescent="0.2">
      <c r="A16" s="5" t="s">
        <v>60</v>
      </c>
      <c r="B16" s="3">
        <v>4</v>
      </c>
      <c r="C16" s="7" t="s">
        <v>61</v>
      </c>
      <c r="D16" s="7" t="s">
        <v>61</v>
      </c>
      <c r="E16" s="7" t="s">
        <v>61</v>
      </c>
      <c r="F16" s="7" t="s">
        <v>61</v>
      </c>
      <c r="G16" s="7" t="s">
        <v>61</v>
      </c>
      <c r="H16" s="7"/>
    </row>
    <row r="17" spans="1:8" ht="34" x14ac:dyDescent="0.2">
      <c r="A17" s="5" t="s">
        <v>24</v>
      </c>
      <c r="B17" s="3">
        <v>4</v>
      </c>
      <c r="C17" s="22">
        <f>4.27/100</f>
        <v>4.2699999999999995E-2</v>
      </c>
      <c r="D17" s="3" t="s">
        <v>10</v>
      </c>
      <c r="E17" s="22">
        <f>B17*C17</f>
        <v>0.17079999999999998</v>
      </c>
      <c r="F17" s="18" t="s">
        <v>62</v>
      </c>
      <c r="G17" s="17" t="s">
        <v>68</v>
      </c>
      <c r="H17" s="18" t="s">
        <v>118</v>
      </c>
    </row>
    <row r="18" spans="1:8" ht="34" x14ac:dyDescent="0.2">
      <c r="A18" s="5" t="s">
        <v>45</v>
      </c>
      <c r="B18" s="3">
        <v>1</v>
      </c>
      <c r="C18" s="16">
        <v>4.8600000000000003</v>
      </c>
      <c r="D18" s="3" t="s">
        <v>32</v>
      </c>
      <c r="E18" s="16">
        <f>B18*C18</f>
        <v>4.8600000000000003</v>
      </c>
      <c r="F18" s="5" t="s">
        <v>63</v>
      </c>
      <c r="G18" s="17" t="s">
        <v>64</v>
      </c>
      <c r="H18" s="23"/>
    </row>
    <row r="19" spans="1:8" ht="34" x14ac:dyDescent="0.2">
      <c r="A19" s="5" t="s">
        <v>46</v>
      </c>
      <c r="B19" s="3">
        <v>2</v>
      </c>
      <c r="C19" s="16">
        <v>0.35</v>
      </c>
      <c r="D19" s="3" t="s">
        <v>32</v>
      </c>
      <c r="E19" s="22">
        <f>B19*C19</f>
        <v>0.7</v>
      </c>
      <c r="F19" s="18" t="s">
        <v>67</v>
      </c>
      <c r="G19" s="17" t="s">
        <v>68</v>
      </c>
      <c r="H19" s="23"/>
    </row>
    <row r="20" spans="1:8" ht="34" x14ac:dyDescent="0.2">
      <c r="A20" s="5" t="s">
        <v>99</v>
      </c>
      <c r="B20" s="16">
        <v>1</v>
      </c>
      <c r="C20" s="22">
        <f>12.86/15.24</f>
        <v>0.84383202099737531</v>
      </c>
      <c r="D20" s="16" t="s">
        <v>32</v>
      </c>
      <c r="E20" s="22">
        <f>B20*C20</f>
        <v>0.84383202099737531</v>
      </c>
      <c r="F20" s="18" t="s">
        <v>65</v>
      </c>
      <c r="G20" s="28" t="s">
        <v>66</v>
      </c>
      <c r="H20" s="18" t="s">
        <v>119</v>
      </c>
    </row>
    <row r="21" spans="1:8" x14ac:dyDescent="0.2">
      <c r="A21" s="8"/>
      <c r="B21" s="8"/>
      <c r="C21" s="9"/>
      <c r="D21" s="8"/>
      <c r="E21" s="9"/>
      <c r="F21" s="8"/>
      <c r="G21" s="8"/>
      <c r="H21" s="8"/>
    </row>
    <row r="22" spans="1:8" ht="21" x14ac:dyDescent="0.2">
      <c r="A22" s="48" t="s">
        <v>48</v>
      </c>
      <c r="B22" s="49"/>
      <c r="C22" s="49"/>
      <c r="D22" s="49"/>
      <c r="E22" s="49"/>
      <c r="F22" s="49"/>
      <c r="G22" s="49"/>
      <c r="H22" s="49"/>
    </row>
    <row r="23" spans="1:8" ht="17" x14ac:dyDescent="0.2">
      <c r="A23" s="1" t="s">
        <v>0</v>
      </c>
      <c r="B23" s="2" t="s">
        <v>1</v>
      </c>
      <c r="C23" s="2" t="s">
        <v>2</v>
      </c>
      <c r="D23" s="2" t="s">
        <v>50</v>
      </c>
      <c r="E23" s="2" t="s">
        <v>3</v>
      </c>
      <c r="F23" s="2" t="s">
        <v>6</v>
      </c>
      <c r="G23" s="2" t="s">
        <v>7</v>
      </c>
      <c r="H23" s="2" t="s">
        <v>23</v>
      </c>
    </row>
    <row r="24" spans="1:8" ht="34" x14ac:dyDescent="0.2">
      <c r="A24" s="3" t="s">
        <v>71</v>
      </c>
      <c r="B24" s="3">
        <v>1</v>
      </c>
      <c r="C24" s="3">
        <f>35/25</f>
        <v>1.4</v>
      </c>
      <c r="D24" s="3" t="s">
        <v>10</v>
      </c>
      <c r="E24" s="3">
        <f>B24*C24</f>
        <v>1.4</v>
      </c>
      <c r="F24" s="16" t="s">
        <v>70</v>
      </c>
      <c r="G24" s="17" t="s">
        <v>68</v>
      </c>
      <c r="H24" s="5" t="s">
        <v>120</v>
      </c>
    </row>
    <row r="25" spans="1:8" ht="33" customHeight="1" x14ac:dyDescent="0.2">
      <c r="A25" s="3" t="s">
        <v>9</v>
      </c>
      <c r="B25" s="3">
        <v>1</v>
      </c>
      <c r="C25" s="4">
        <f>C6</f>
        <v>0.1</v>
      </c>
      <c r="D25" s="3" t="str">
        <f>D6</f>
        <v>$</v>
      </c>
      <c r="E25" s="4">
        <f>B25*C25</f>
        <v>0.1</v>
      </c>
      <c r="F25" s="18" t="str">
        <f>F6</f>
        <v>Digi-Key
No. 311-1.00KFRCT-ND</v>
      </c>
      <c r="G25" s="17" t="s">
        <v>54</v>
      </c>
      <c r="H25" s="7"/>
    </row>
    <row r="26" spans="1:8" ht="30" customHeight="1" x14ac:dyDescent="0.2">
      <c r="A26" s="3" t="s">
        <v>13</v>
      </c>
      <c r="B26" s="3">
        <v>1</v>
      </c>
      <c r="C26" s="22">
        <v>0.3</v>
      </c>
      <c r="D26" s="3" t="str">
        <f>D7</f>
        <v>€</v>
      </c>
      <c r="E26" s="22">
        <f>B26*C26</f>
        <v>0.3</v>
      </c>
      <c r="F26" s="18" t="s">
        <v>57</v>
      </c>
      <c r="G26" s="17" t="str">
        <f>G7</f>
        <v xml:space="preserve">LED </v>
      </c>
      <c r="H26" s="7"/>
    </row>
    <row r="27" spans="1:8" ht="34" x14ac:dyDescent="0.2">
      <c r="A27" s="10" t="str">
        <f>A9</f>
        <v xml:space="preserve">2.54mm Pitch Horizontal 1x06 Connector Headers (for FTDI) </v>
      </c>
      <c r="B27" s="11">
        <f>1*6</f>
        <v>6</v>
      </c>
      <c r="C27" s="12" t="s">
        <v>98</v>
      </c>
      <c r="D27" s="3" t="str">
        <f>D8</f>
        <v>€</v>
      </c>
      <c r="E27" s="12" t="s">
        <v>98</v>
      </c>
      <c r="F27" s="24" t="s">
        <v>95</v>
      </c>
      <c r="G27" s="25" t="s">
        <v>68</v>
      </c>
      <c r="H27" s="24" t="s">
        <v>96</v>
      </c>
    </row>
    <row r="28" spans="1:8" ht="34" x14ac:dyDescent="0.2">
      <c r="A28" s="11" t="s">
        <v>20</v>
      </c>
      <c r="B28" s="11">
        <f>1*4</f>
        <v>4</v>
      </c>
      <c r="C28" s="26">
        <v>0.74</v>
      </c>
      <c r="D28" s="3" t="s">
        <v>10</v>
      </c>
      <c r="E28" s="26">
        <f>B28*C28</f>
        <v>2.96</v>
      </c>
      <c r="F28" s="24" t="s">
        <v>73</v>
      </c>
      <c r="G28" s="25" t="s">
        <v>74</v>
      </c>
      <c r="H28" s="12"/>
    </row>
    <row r="29" spans="1:8" ht="34" x14ac:dyDescent="0.2">
      <c r="A29" s="11" t="s">
        <v>21</v>
      </c>
      <c r="B29" s="11">
        <v>1</v>
      </c>
      <c r="C29" s="26">
        <v>0.38</v>
      </c>
      <c r="D29" s="3" t="s">
        <v>10</v>
      </c>
      <c r="E29" s="26">
        <f>B29*C29</f>
        <v>0.38</v>
      </c>
      <c r="F29" s="24" t="s">
        <v>75</v>
      </c>
      <c r="G29" s="25" t="s">
        <v>76</v>
      </c>
      <c r="H29" s="12"/>
    </row>
    <row r="30" spans="1:8" ht="34" x14ac:dyDescent="0.2">
      <c r="A30" s="11" t="s">
        <v>22</v>
      </c>
      <c r="B30" s="11">
        <v>1</v>
      </c>
      <c r="C30" s="26">
        <v>0.56000000000000005</v>
      </c>
      <c r="D30" s="3" t="s">
        <v>10</v>
      </c>
      <c r="E30" s="26">
        <f>B30*C30</f>
        <v>0.56000000000000005</v>
      </c>
      <c r="F30" s="24" t="s">
        <v>77</v>
      </c>
      <c r="G30" s="25" t="s">
        <v>78</v>
      </c>
      <c r="H30" s="12"/>
    </row>
    <row r="31" spans="1:8" x14ac:dyDescent="0.2">
      <c r="A31" s="11"/>
      <c r="B31" s="11"/>
      <c r="C31" s="11"/>
      <c r="D31" s="11"/>
      <c r="E31" s="11"/>
      <c r="F31" s="11"/>
      <c r="G31" s="11"/>
      <c r="H31" s="11"/>
    </row>
    <row r="32" spans="1:8" ht="21" x14ac:dyDescent="0.2">
      <c r="A32" s="50" t="s">
        <v>25</v>
      </c>
      <c r="B32" s="51"/>
      <c r="C32" s="51"/>
      <c r="D32" s="51"/>
      <c r="E32" s="51"/>
      <c r="F32" s="51"/>
      <c r="G32" s="51"/>
      <c r="H32" s="51"/>
    </row>
    <row r="33" spans="1:8" ht="17" x14ac:dyDescent="0.2">
      <c r="A33" s="1" t="s">
        <v>0</v>
      </c>
      <c r="B33" s="2" t="s">
        <v>1</v>
      </c>
      <c r="C33" s="2" t="s">
        <v>2</v>
      </c>
      <c r="D33" s="2" t="s">
        <v>50</v>
      </c>
      <c r="E33" s="2" t="s">
        <v>3</v>
      </c>
      <c r="F33" s="2" t="s">
        <v>6</v>
      </c>
      <c r="G33" s="2" t="s">
        <v>7</v>
      </c>
      <c r="H33" s="2" t="s">
        <v>23</v>
      </c>
    </row>
    <row r="34" spans="1:8" ht="17" x14ac:dyDescent="0.2">
      <c r="A34" s="3" t="s">
        <v>107</v>
      </c>
      <c r="B34" s="3">
        <v>3</v>
      </c>
      <c r="C34" s="7">
        <f>6.3</f>
        <v>6.3</v>
      </c>
      <c r="D34" s="16" t="s">
        <v>32</v>
      </c>
      <c r="E34" s="7">
        <f>B34*C34</f>
        <v>18.899999999999999</v>
      </c>
      <c r="F34" s="18" t="s">
        <v>106</v>
      </c>
      <c r="G34" s="17" t="s">
        <v>68</v>
      </c>
      <c r="H34" s="3"/>
    </row>
    <row r="35" spans="1:8" ht="68" x14ac:dyDescent="0.2">
      <c r="A35" s="3" t="s">
        <v>108</v>
      </c>
      <c r="B35" s="3">
        <v>1</v>
      </c>
      <c r="C35" s="21">
        <f>42.9</f>
        <v>42.9</v>
      </c>
      <c r="D35" s="16" t="s">
        <v>32</v>
      </c>
      <c r="E35" s="21">
        <f>B35*C35</f>
        <v>42.9</v>
      </c>
      <c r="F35" s="18" t="s">
        <v>106</v>
      </c>
      <c r="G35" s="17" t="s">
        <v>68</v>
      </c>
      <c r="H35" s="5" t="s">
        <v>109</v>
      </c>
    </row>
    <row r="36" spans="1:8" ht="17" x14ac:dyDescent="0.2">
      <c r="A36" s="3" t="s">
        <v>26</v>
      </c>
      <c r="B36" s="3">
        <v>1</v>
      </c>
      <c r="C36" s="4">
        <v>0.6</v>
      </c>
      <c r="D36" s="3" t="s">
        <v>10</v>
      </c>
      <c r="E36" s="4">
        <f>B36*C36</f>
        <v>0.6</v>
      </c>
      <c r="F36" s="18" t="s">
        <v>5</v>
      </c>
      <c r="G36" s="17" t="s">
        <v>27</v>
      </c>
      <c r="H36" s="7"/>
    </row>
    <row r="37" spans="1:8" ht="51" x14ac:dyDescent="0.2">
      <c r="A37" s="3" t="s">
        <v>35</v>
      </c>
      <c r="B37" s="3">
        <v>1</v>
      </c>
      <c r="C37" s="7" t="s">
        <v>61</v>
      </c>
      <c r="D37" s="3" t="s">
        <v>32</v>
      </c>
      <c r="E37" s="7" t="s">
        <v>61</v>
      </c>
      <c r="F37" s="18" t="s">
        <v>79</v>
      </c>
      <c r="G37" s="17" t="s">
        <v>68</v>
      </c>
      <c r="H37" s="18" t="s">
        <v>36</v>
      </c>
    </row>
    <row r="38" spans="1:8" ht="34" customHeight="1" x14ac:dyDescent="0.2">
      <c r="A38" s="3" t="s">
        <v>80</v>
      </c>
      <c r="B38" s="16">
        <v>2</v>
      </c>
      <c r="C38" s="22">
        <f>16.95/420</f>
        <v>4.0357142857142855E-2</v>
      </c>
      <c r="D38" s="16" t="s">
        <v>10</v>
      </c>
      <c r="E38" s="22">
        <f>B38*C38</f>
        <v>8.0714285714285711E-2</v>
      </c>
      <c r="F38" s="39" t="s">
        <v>82</v>
      </c>
      <c r="G38" s="41" t="s">
        <v>68</v>
      </c>
      <c r="H38" s="39" t="s">
        <v>121</v>
      </c>
    </row>
    <row r="39" spans="1:8" x14ac:dyDescent="0.2">
      <c r="A39" s="3" t="s">
        <v>81</v>
      </c>
      <c r="B39" s="26">
        <v>2</v>
      </c>
      <c r="C39" s="22">
        <f>16.95/420</f>
        <v>4.0357142857142855E-2</v>
      </c>
      <c r="D39" s="16" t="s">
        <v>10</v>
      </c>
      <c r="E39" s="22">
        <f>B39*C39</f>
        <v>8.0714285714285711E-2</v>
      </c>
      <c r="F39" s="40"/>
      <c r="G39" s="42"/>
      <c r="H39" s="40"/>
    </row>
    <row r="40" spans="1:8" ht="34" x14ac:dyDescent="0.2">
      <c r="A40" s="5" t="s">
        <v>42</v>
      </c>
      <c r="B40" s="11" t="s">
        <v>43</v>
      </c>
      <c r="C40" s="11" t="s">
        <v>43</v>
      </c>
      <c r="D40" s="11" t="s">
        <v>43</v>
      </c>
      <c r="E40" s="11" t="s">
        <v>43</v>
      </c>
      <c r="F40" s="11" t="s">
        <v>43</v>
      </c>
      <c r="G40" s="11" t="s">
        <v>43</v>
      </c>
      <c r="H40" s="12"/>
    </row>
    <row r="42" spans="1:8" ht="21" x14ac:dyDescent="0.2">
      <c r="A42" s="50" t="s">
        <v>28</v>
      </c>
      <c r="B42" s="51"/>
      <c r="C42" s="51"/>
      <c r="D42" s="51"/>
      <c r="E42" s="51"/>
      <c r="F42" s="51"/>
      <c r="G42" s="51"/>
      <c r="H42" s="51"/>
    </row>
    <row r="43" spans="1:8" ht="17" x14ac:dyDescent="0.2">
      <c r="A43" s="1" t="s">
        <v>0</v>
      </c>
      <c r="B43" s="2" t="s">
        <v>1</v>
      </c>
      <c r="C43" s="2" t="s">
        <v>2</v>
      </c>
      <c r="D43" s="2" t="s">
        <v>50</v>
      </c>
      <c r="E43" s="2" t="s">
        <v>3</v>
      </c>
      <c r="F43" s="2" t="s">
        <v>6</v>
      </c>
      <c r="G43" s="2" t="s">
        <v>7</v>
      </c>
      <c r="H43" s="2" t="s">
        <v>23</v>
      </c>
    </row>
    <row r="44" spans="1:8" x14ac:dyDescent="0.2">
      <c r="A44" s="3" t="s">
        <v>29</v>
      </c>
      <c r="B44" s="3">
        <v>1</v>
      </c>
      <c r="C44" s="3">
        <v>49.63</v>
      </c>
      <c r="D44" s="3" t="s">
        <v>32</v>
      </c>
      <c r="E44" s="3">
        <f>B44*C44</f>
        <v>49.63</v>
      </c>
      <c r="F44" s="3" t="s">
        <v>33</v>
      </c>
      <c r="G44" s="41" t="s">
        <v>30</v>
      </c>
      <c r="H44" s="3"/>
    </row>
    <row r="45" spans="1:8" x14ac:dyDescent="0.2">
      <c r="A45" s="3" t="s">
        <v>31</v>
      </c>
      <c r="B45" s="3">
        <v>1</v>
      </c>
      <c r="C45" s="4">
        <v>16.04</v>
      </c>
      <c r="D45" s="3" t="s">
        <v>32</v>
      </c>
      <c r="E45" s="4">
        <f>B45*C45</f>
        <v>16.04</v>
      </c>
      <c r="F45" s="3" t="s">
        <v>33</v>
      </c>
      <c r="G45" s="42"/>
      <c r="H45" s="7"/>
    </row>
    <row r="47" spans="1:8" ht="21" x14ac:dyDescent="0.2">
      <c r="A47" s="50" t="s">
        <v>34</v>
      </c>
      <c r="B47" s="51"/>
      <c r="C47" s="51"/>
      <c r="D47" s="51"/>
      <c r="E47" s="51"/>
      <c r="F47" s="51"/>
      <c r="G47" s="51"/>
      <c r="H47" s="51"/>
    </row>
    <row r="48" spans="1:8" ht="17" x14ac:dyDescent="0.2">
      <c r="A48" s="1" t="s">
        <v>0</v>
      </c>
      <c r="B48" s="2" t="s">
        <v>1</v>
      </c>
      <c r="C48" s="2" t="s">
        <v>2</v>
      </c>
      <c r="D48" s="2" t="s">
        <v>50</v>
      </c>
      <c r="E48" s="2" t="s">
        <v>3</v>
      </c>
      <c r="F48" s="2" t="s">
        <v>6</v>
      </c>
      <c r="G48" s="2" t="s">
        <v>7</v>
      </c>
      <c r="H48" s="2" t="s">
        <v>23</v>
      </c>
    </row>
    <row r="49" spans="1:8" x14ac:dyDescent="0.2">
      <c r="A49" s="3" t="s">
        <v>112</v>
      </c>
      <c r="B49" s="3">
        <v>1</v>
      </c>
      <c r="C49" s="7">
        <f>31.59</f>
        <v>31.59</v>
      </c>
      <c r="D49" s="16" t="s">
        <v>10</v>
      </c>
      <c r="E49" s="7">
        <f>C49</f>
        <v>31.59</v>
      </c>
      <c r="F49" s="16" t="s">
        <v>102</v>
      </c>
      <c r="G49" s="17" t="s">
        <v>68</v>
      </c>
      <c r="H49" s="3"/>
    </row>
    <row r="50" spans="1:8" ht="34" x14ac:dyDescent="0.2">
      <c r="A50" s="5" t="s">
        <v>113</v>
      </c>
      <c r="B50" s="3">
        <v>1</v>
      </c>
      <c r="C50" s="7">
        <v>41.99</v>
      </c>
      <c r="D50" s="16" t="s">
        <v>10</v>
      </c>
      <c r="E50" s="7">
        <f>C50</f>
        <v>41.99</v>
      </c>
      <c r="F50" s="16" t="s">
        <v>102</v>
      </c>
      <c r="G50" s="17" t="s">
        <v>68</v>
      </c>
      <c r="H50" s="7"/>
    </row>
    <row r="51" spans="1:8" x14ac:dyDescent="0.2">
      <c r="A51" s="11" t="s">
        <v>114</v>
      </c>
      <c r="B51" s="11">
        <v>1</v>
      </c>
      <c r="C51" s="7">
        <v>15.99</v>
      </c>
      <c r="D51" s="16" t="s">
        <v>10</v>
      </c>
      <c r="E51" s="7">
        <f>C51</f>
        <v>15.99</v>
      </c>
      <c r="F51" s="16" t="s">
        <v>102</v>
      </c>
      <c r="G51" s="17" t="s">
        <v>68</v>
      </c>
      <c r="H51" s="11"/>
    </row>
    <row r="52" spans="1:8" ht="34" x14ac:dyDescent="0.2">
      <c r="A52" s="11" t="s">
        <v>84</v>
      </c>
      <c r="B52" s="11">
        <v>4</v>
      </c>
      <c r="C52" s="16">
        <f>4/100</f>
        <v>0.04</v>
      </c>
      <c r="D52" s="16" t="s">
        <v>10</v>
      </c>
      <c r="E52" s="16">
        <f>B52*C52</f>
        <v>0.16</v>
      </c>
      <c r="F52" s="18" t="s">
        <v>83</v>
      </c>
      <c r="G52" s="17" t="s">
        <v>68</v>
      </c>
      <c r="H52" s="18" t="s">
        <v>122</v>
      </c>
    </row>
    <row r="53" spans="1:8" ht="34" x14ac:dyDescent="0.2">
      <c r="A53" s="11" t="s">
        <v>49</v>
      </c>
      <c r="B53" s="11">
        <v>4</v>
      </c>
      <c r="C53" s="22">
        <f>1.89/100</f>
        <v>1.89E-2</v>
      </c>
      <c r="D53" s="3" t="s">
        <v>32</v>
      </c>
      <c r="E53" s="22">
        <f>B53*C53</f>
        <v>7.5600000000000001E-2</v>
      </c>
      <c r="F53" s="18" t="s">
        <v>85</v>
      </c>
      <c r="G53" s="17" t="s">
        <v>68</v>
      </c>
      <c r="H53" s="18" t="s">
        <v>123</v>
      </c>
    </row>
    <row r="54" spans="1:8" x14ac:dyDescent="0.2">
      <c r="A54" s="11"/>
      <c r="B54" s="11"/>
      <c r="C54" s="11"/>
      <c r="D54" s="11"/>
      <c r="E54" s="11"/>
      <c r="F54" s="11"/>
      <c r="G54" s="11"/>
      <c r="H54" s="11"/>
    </row>
    <row r="55" spans="1:8" ht="21" x14ac:dyDescent="0.2">
      <c r="A55" s="50" t="s">
        <v>38</v>
      </c>
      <c r="B55" s="51"/>
      <c r="C55" s="51"/>
      <c r="D55" s="51"/>
      <c r="E55" s="51"/>
      <c r="F55" s="51"/>
      <c r="G55" s="51"/>
      <c r="H55" s="51"/>
    </row>
    <row r="56" spans="1:8" ht="17" x14ac:dyDescent="0.2">
      <c r="A56" s="1" t="s">
        <v>0</v>
      </c>
      <c r="B56" s="2" t="s">
        <v>1</v>
      </c>
      <c r="C56" s="2" t="s">
        <v>2</v>
      </c>
      <c r="D56" s="2" t="s">
        <v>50</v>
      </c>
      <c r="E56" s="2" t="s">
        <v>3</v>
      </c>
      <c r="F56" s="2" t="s">
        <v>6</v>
      </c>
      <c r="G56" s="2" t="s">
        <v>7</v>
      </c>
      <c r="H56" s="2" t="s">
        <v>23</v>
      </c>
    </row>
    <row r="57" spans="1:8" ht="51" x14ac:dyDescent="0.2">
      <c r="A57" s="10" t="s">
        <v>39</v>
      </c>
      <c r="B57" s="11">
        <v>3</v>
      </c>
      <c r="C57" s="16">
        <v>7.0000000000000007E-2</v>
      </c>
      <c r="D57" s="3" t="s">
        <v>32</v>
      </c>
      <c r="E57" s="16">
        <f>B57*C57</f>
        <v>0.21000000000000002</v>
      </c>
      <c r="F57" s="16" t="s">
        <v>92</v>
      </c>
      <c r="G57" s="6" t="s">
        <v>91</v>
      </c>
      <c r="H57" s="10" t="s">
        <v>90</v>
      </c>
    </row>
    <row r="58" spans="1:8" ht="51" x14ac:dyDescent="0.2">
      <c r="A58" s="11" t="s">
        <v>40</v>
      </c>
      <c r="B58" s="11">
        <v>44.76</v>
      </c>
      <c r="C58" s="22">
        <v>0.3</v>
      </c>
      <c r="D58" s="3" t="s">
        <v>32</v>
      </c>
      <c r="E58" s="16">
        <f>B58*C58</f>
        <v>13.427999999999999</v>
      </c>
      <c r="F58" s="16" t="s">
        <v>93</v>
      </c>
      <c r="G58" s="6" t="s">
        <v>91</v>
      </c>
      <c r="H58" s="10" t="s">
        <v>89</v>
      </c>
    </row>
    <row r="59" spans="1:8" ht="51" x14ac:dyDescent="0.2">
      <c r="A59" s="11" t="s">
        <v>41</v>
      </c>
      <c r="B59" s="11">
        <v>12</v>
      </c>
      <c r="C59" s="16">
        <v>7.0000000000000007E-2</v>
      </c>
      <c r="D59" s="3" t="s">
        <v>32</v>
      </c>
      <c r="E59" s="16">
        <f>B59*C59</f>
        <v>0.84000000000000008</v>
      </c>
      <c r="F59" s="16" t="s">
        <v>92</v>
      </c>
      <c r="G59" s="6" t="s">
        <v>91</v>
      </c>
      <c r="H59" s="10" t="s">
        <v>90</v>
      </c>
    </row>
    <row r="61" spans="1:8" ht="21" x14ac:dyDescent="0.2">
      <c r="A61" s="50" t="s">
        <v>44</v>
      </c>
      <c r="B61" s="51"/>
      <c r="C61" s="51"/>
      <c r="D61" s="51"/>
      <c r="E61" s="51"/>
      <c r="F61" s="51"/>
      <c r="G61" s="51"/>
      <c r="H61" s="51"/>
    </row>
    <row r="62" spans="1:8" ht="17" x14ac:dyDescent="0.2">
      <c r="A62" s="1" t="s">
        <v>0</v>
      </c>
      <c r="B62" s="2" t="s">
        <v>1</v>
      </c>
      <c r="C62" s="2" t="s">
        <v>2</v>
      </c>
      <c r="D62" s="2" t="s">
        <v>50</v>
      </c>
      <c r="E62" s="2" t="s">
        <v>3</v>
      </c>
      <c r="F62" s="2" t="s">
        <v>6</v>
      </c>
      <c r="G62" s="2" t="s">
        <v>7</v>
      </c>
      <c r="H62" s="2" t="s">
        <v>23</v>
      </c>
    </row>
    <row r="63" spans="1:8" ht="34" x14ac:dyDescent="0.2">
      <c r="A63" s="13" t="s">
        <v>87</v>
      </c>
      <c r="B63" s="14">
        <v>1</v>
      </c>
      <c r="C63" s="22">
        <v>12.4</v>
      </c>
      <c r="D63" s="3" t="s">
        <v>32</v>
      </c>
      <c r="E63" s="22">
        <f>B63*C63</f>
        <v>12.4</v>
      </c>
      <c r="F63" s="16" t="s">
        <v>86</v>
      </c>
      <c r="G63" s="7" t="s">
        <v>43</v>
      </c>
      <c r="H63" s="27" t="s">
        <v>88</v>
      </c>
    </row>
    <row r="64" spans="1:8" ht="66" x14ac:dyDescent="0.2">
      <c r="A64" s="29"/>
      <c r="B64" s="29"/>
      <c r="C64" s="30"/>
      <c r="D64" s="37" t="s">
        <v>101</v>
      </c>
      <c r="E64" s="36">
        <f>(E3+E4+E5+E6+E12+E17+E24+E25+E28+E29+E30+E36+E38+E39+E49+E50+E51+E52)*0.83</f>
        <v>83.38364971428571</v>
      </c>
      <c r="F64" s="31"/>
      <c r="G64" s="32"/>
      <c r="H64" s="33"/>
    </row>
    <row r="65" spans="1:8" ht="21" x14ac:dyDescent="0.2">
      <c r="A65" s="29"/>
      <c r="B65" s="29"/>
      <c r="C65" s="30"/>
      <c r="D65" s="37"/>
      <c r="E65" s="35"/>
      <c r="F65" s="31"/>
      <c r="G65" s="32"/>
      <c r="H65" s="33"/>
    </row>
    <row r="66" spans="1:8" ht="24" x14ac:dyDescent="0.2">
      <c r="A66" s="29"/>
      <c r="B66" s="29"/>
      <c r="C66" s="30"/>
      <c r="D66" s="38" t="s">
        <v>100</v>
      </c>
      <c r="E66" s="36">
        <f>E64+E7+E8+E9+E10+E11+E18+E19+E20+E26+E34+E44+E45+E53+E57+E58+E59+E63</f>
        <v>203.63801506861643</v>
      </c>
      <c r="F66" s="31"/>
      <c r="G66" s="32"/>
      <c r="H66" s="33"/>
    </row>
    <row r="67" spans="1:8" x14ac:dyDescent="0.2">
      <c r="A67" s="19"/>
      <c r="B67" s="20"/>
      <c r="C67" s="20"/>
      <c r="D67" s="20"/>
      <c r="E67" s="20"/>
      <c r="F67" s="20"/>
      <c r="G67" s="20"/>
      <c r="H67" s="20"/>
    </row>
    <row r="68" spans="1:8" ht="21" x14ac:dyDescent="0.2">
      <c r="A68" s="58" t="s">
        <v>37</v>
      </c>
      <c r="B68" s="59"/>
      <c r="C68" s="59"/>
      <c r="D68" s="59"/>
      <c r="E68" s="59"/>
      <c r="F68" s="59"/>
      <c r="G68" s="59"/>
      <c r="H68" s="59"/>
    </row>
    <row r="69" spans="1:8" ht="17" x14ac:dyDescent="0.2">
      <c r="A69" s="1" t="s">
        <v>0</v>
      </c>
      <c r="B69" s="2" t="s">
        <v>1</v>
      </c>
      <c r="C69" s="2" t="s">
        <v>2</v>
      </c>
      <c r="D69" s="2" t="s">
        <v>50</v>
      </c>
      <c r="E69" s="2" t="s">
        <v>3</v>
      </c>
      <c r="F69" s="2" t="s">
        <v>6</v>
      </c>
      <c r="G69" s="2" t="s">
        <v>7</v>
      </c>
      <c r="H69" s="2" t="s">
        <v>23</v>
      </c>
    </row>
    <row r="70" spans="1:8" x14ac:dyDescent="0.2">
      <c r="A70" s="26" t="s">
        <v>111</v>
      </c>
      <c r="B70" s="26">
        <v>1</v>
      </c>
      <c r="C70" s="22">
        <v>62.9</v>
      </c>
      <c r="D70" s="16" t="s">
        <v>32</v>
      </c>
      <c r="E70" s="16">
        <f>B70*C70</f>
        <v>62.9</v>
      </c>
      <c r="F70" s="16" t="s">
        <v>110</v>
      </c>
      <c r="G70" s="17" t="s">
        <v>68</v>
      </c>
      <c r="H70" s="11" t="s">
        <v>115</v>
      </c>
    </row>
    <row r="71" spans="1:8" x14ac:dyDescent="0.2">
      <c r="A71" s="34"/>
      <c r="B71" s="34"/>
      <c r="C71" s="34"/>
      <c r="D71" s="34"/>
      <c r="E71" s="34"/>
      <c r="F71" s="34"/>
    </row>
  </sheetData>
  <mergeCells count="28">
    <mergeCell ref="A42:H42"/>
    <mergeCell ref="G44:G45"/>
    <mergeCell ref="A47:H47"/>
    <mergeCell ref="A68:H68"/>
    <mergeCell ref="A55:H55"/>
    <mergeCell ref="A61:H61"/>
    <mergeCell ref="A1:G1"/>
    <mergeCell ref="H10:H11"/>
    <mergeCell ref="A22:H22"/>
    <mergeCell ref="A32:H32"/>
    <mergeCell ref="H12:H15"/>
    <mergeCell ref="E12:E15"/>
    <mergeCell ref="D12:D15"/>
    <mergeCell ref="C12:C15"/>
    <mergeCell ref="D8:D9"/>
    <mergeCell ref="C8:C9"/>
    <mergeCell ref="D10:D11"/>
    <mergeCell ref="C10:C11"/>
    <mergeCell ref="F38:F39"/>
    <mergeCell ref="G38:G39"/>
    <mergeCell ref="H38:H39"/>
    <mergeCell ref="F8:F9"/>
    <mergeCell ref="F12:F15"/>
    <mergeCell ref="H8:H9"/>
    <mergeCell ref="G12:G15"/>
    <mergeCell ref="G8:G9"/>
    <mergeCell ref="F10:F11"/>
    <mergeCell ref="G10:G11"/>
  </mergeCells>
  <hyperlinks>
    <hyperlink ref="G4" r:id="rId1" display="ATtiny3126" xr:uid="{2B60B21C-6BDB-C44A-AA88-AF2943A68CAD}"/>
    <hyperlink ref="G44" r:id="rId2" xr:uid="{8F2C3E79-AEE4-E04B-A685-C08A97CE9C96}"/>
    <hyperlink ref="G5" r:id="rId3" xr:uid="{396BC4EB-C45F-054E-A0F8-A59AEAF7031F}"/>
    <hyperlink ref="G6" r:id="rId4" xr:uid="{C711C94F-477E-BF48-A476-40AA4DC9D79E}"/>
    <hyperlink ref="G7" r:id="rId5" xr:uid="{371A7C49-36A4-8E43-958F-6C04F9C3FA74}"/>
    <hyperlink ref="G26" r:id="rId6" display="https://optoelectronics.liteon.com/upload/download/DS-22-98-0002/LTST-C150CKT.pdf" xr:uid="{33C53155-3288-394D-8AAB-67FDCB21B877}"/>
    <hyperlink ref="G12" r:id="rId7" display="Horizontal Connector Headers" xr:uid="{638C18BE-B180-8348-8D22-CE02FE7B4E16}"/>
    <hyperlink ref="G18" r:id="rId8" xr:uid="{E9BE15B1-81D7-7148-A801-5C40812B8D1F}"/>
    <hyperlink ref="G20" r:id="rId9" xr:uid="{B98EF938-25EC-234B-954B-49E768669151}"/>
    <hyperlink ref="G19" r:id="rId10" xr:uid="{33341DB0-98D9-5A45-B2A1-348263816F87}"/>
    <hyperlink ref="G17" r:id="rId11" xr:uid="{5E046017-4FA9-7049-9BFE-4C88144AE17D}"/>
    <hyperlink ref="G24" r:id="rId12" xr:uid="{4902749A-8927-494D-A329-7715A78CD90D}"/>
    <hyperlink ref="G25" r:id="rId13" xr:uid="{9EF6B54B-D96E-284E-906B-B57D7A7B4505}"/>
    <hyperlink ref="G29" r:id="rId14" xr:uid="{F99101F7-8170-C848-BA7C-48566BB74ADB}"/>
    <hyperlink ref="G30" r:id="rId15" xr:uid="{E22EE656-1651-AE43-9917-14265C2A6ABA}"/>
    <hyperlink ref="G52" r:id="rId16" xr:uid="{7557191F-AF7F-C245-B19E-B8671F051BCA}"/>
    <hyperlink ref="G53" r:id="rId17" xr:uid="{968BF509-1DA1-6D4F-B42F-77AEA2F42F81}"/>
    <hyperlink ref="G59" r:id="rId18" xr:uid="{089AEF4C-8397-2B43-AF86-34E9455212BF}"/>
    <hyperlink ref="G58" r:id="rId19" xr:uid="{6780683E-746E-DC4E-AAFC-A5CBD5D5DE1A}"/>
    <hyperlink ref="G57" r:id="rId20" xr:uid="{294797EA-94C8-7145-A65C-C1BD3B05F0E2}"/>
    <hyperlink ref="G8" r:id="rId21" xr:uid="{FD6F8999-31E6-3749-B98E-3B8613269552}"/>
    <hyperlink ref="G28" r:id="rId22" xr:uid="{03A315D2-0906-BB41-81CD-8D3A148BC9C4}"/>
    <hyperlink ref="G27" r:id="rId23" xr:uid="{06B22B18-F8EA-9445-90E0-921D4A08C15C}"/>
    <hyperlink ref="G10" r:id="rId24" xr:uid="{1F32B827-0C1F-794A-A65E-605E6AF4F535}"/>
    <hyperlink ref="G38" r:id="rId25" xr:uid="{84F1B3DB-2A15-5745-AE91-01D54700E813}"/>
    <hyperlink ref="G37" r:id="rId26" xr:uid="{508D745A-7E50-164C-B9E5-3A88CAFC1B41}"/>
    <hyperlink ref="G36" r:id="rId27" xr:uid="{67BF8C3C-CBE6-D640-8E31-1803C29D4CDF}"/>
    <hyperlink ref="G34" r:id="rId28" xr:uid="{9C61448C-48DA-8744-891F-A2825C98BF6F}"/>
    <hyperlink ref="G35" r:id="rId29" xr:uid="{DC695E64-3921-6A4A-AEF1-E35D794F75C1}"/>
    <hyperlink ref="G70" r:id="rId30" xr:uid="{55AF3BC7-4D0F-BB4B-956B-FA550CBC1A0B}"/>
    <hyperlink ref="G50" r:id="rId31" xr:uid="{7D385343-DAE4-9B42-9AE3-9D6480C925FB}"/>
    <hyperlink ref="G49" r:id="rId32" xr:uid="{B889708B-BD7E-AC47-A656-20C634A6A1AE}"/>
    <hyperlink ref="G51" r:id="rId33" xr:uid="{EF0B3D11-C0CE-3D46-ABB6-19008E7DC504}"/>
  </hyperlinks>
  <pageMargins left="0.7" right="0.7" top="0.75" bottom="0.75" header="0.3" footer="0.3"/>
  <pageSetup paperSize="9" scale="65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2021-06-21T06:22:31Z</cp:lastPrinted>
  <dcterms:created xsi:type="dcterms:W3CDTF">2021-06-13T15:26:54Z</dcterms:created>
  <dcterms:modified xsi:type="dcterms:W3CDTF">2021-06-21T06:28:57Z</dcterms:modified>
</cp:coreProperties>
</file>